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5\29.10.25\792Тариф Ельдорадо\"/>
    </mc:Choice>
  </mc:AlternateContent>
  <bookViews>
    <workbookView xWindow="0" yWindow="0" windowWidth="16980" windowHeight="11700"/>
  </bookViews>
  <sheets>
    <sheet name="Виробництво" sheetId="1" r:id="rId1"/>
    <sheet name="Постачання" sheetId="2" r:id="rId2"/>
    <sheet name="Загальна" sheetId="3" r:id="rId3"/>
  </sheets>
  <calcPr calcId="162913"/>
</workbook>
</file>

<file path=xl/calcChain.xml><?xml version="1.0" encoding="utf-8"?>
<calcChain xmlns="http://schemas.openxmlformats.org/spreadsheetml/2006/main">
  <c r="C28" i="3" l="1"/>
  <c r="C17" i="3"/>
  <c r="C13" i="3"/>
  <c r="C12" i="3"/>
  <c r="C11" i="3"/>
  <c r="C10" i="3"/>
  <c r="C9" i="3"/>
  <c r="C12" i="2"/>
  <c r="C11" i="2"/>
  <c r="C9" i="2"/>
  <c r="C28" i="1"/>
  <c r="C23" i="1"/>
  <c r="C22" i="1"/>
  <c r="C17" i="1"/>
  <c r="C14" i="1"/>
  <c r="C13" i="1"/>
  <c r="C12" i="1"/>
  <c r="C11" i="1"/>
  <c r="C10" i="1"/>
  <c r="C9" i="1"/>
  <c r="B23" i="3"/>
  <c r="C23" i="3" s="1"/>
  <c r="B22" i="3"/>
  <c r="C22" i="3" s="1"/>
  <c r="B14" i="3"/>
  <c r="B7" i="3" s="1"/>
  <c r="C7" i="3" s="1"/>
  <c r="B10" i="2"/>
  <c r="B13" i="2" s="1"/>
  <c r="B14" i="2" s="1"/>
  <c r="C14" i="2" s="1"/>
  <c r="C13" i="2" l="1"/>
  <c r="C10" i="2"/>
  <c r="C14" i="3"/>
  <c r="B18" i="3"/>
  <c r="B15" i="2"/>
  <c r="C15" i="2" s="1"/>
  <c r="B8" i="2"/>
  <c r="C8" i="2" s="1"/>
  <c r="B18" i="1"/>
  <c r="B7" i="1"/>
  <c r="C7" i="1" s="1"/>
  <c r="B16" i="3" l="1"/>
  <c r="C18" i="3"/>
  <c r="B16" i="1"/>
  <c r="C16" i="1" s="1"/>
  <c r="C18" i="1"/>
  <c r="B16" i="2"/>
  <c r="B17" i="2" l="1"/>
  <c r="C16" i="2"/>
  <c r="B20" i="3"/>
  <c r="C16" i="3"/>
  <c r="B20" i="1"/>
  <c r="B24" i="3" l="1"/>
  <c r="C20" i="3"/>
  <c r="B24" i="1"/>
  <c r="C24" i="1" s="1"/>
  <c r="C20" i="1"/>
  <c r="B26" i="1" l="1"/>
  <c r="C26" i="1" s="1"/>
  <c r="C24" i="3"/>
  <c r="B26" i="3"/>
  <c r="B27" i="1" l="1"/>
  <c r="B27" i="3"/>
  <c r="C26" i="3"/>
  <c r="C27" i="1"/>
  <c r="B29" i="1"/>
  <c r="C29" i="1" s="1"/>
  <c r="C27" i="3" l="1"/>
  <c r="B29" i="3"/>
  <c r="C29" i="3" s="1"/>
</calcChain>
</file>

<file path=xl/sharedStrings.xml><?xml version="1.0" encoding="utf-8"?>
<sst xmlns="http://schemas.openxmlformats.org/spreadsheetml/2006/main" count="80" uniqueCount="43">
  <si>
    <t>Статті витрат</t>
  </si>
  <si>
    <t xml:space="preserve"> Витрати  </t>
  </si>
  <si>
    <t xml:space="preserve"> Всього витрат </t>
  </si>
  <si>
    <t xml:space="preserve"> 1Гкал </t>
  </si>
  <si>
    <t xml:space="preserve"> гривень </t>
  </si>
  <si>
    <t xml:space="preserve">                  -   </t>
  </si>
  <si>
    <t>Адміністративні витрати</t>
  </si>
  <si>
    <t>Повна планова собівартість реалізованої</t>
  </si>
  <si>
    <t>Постачання  теплової енергії</t>
  </si>
  <si>
    <t>Всього</t>
  </si>
  <si>
    <t>ПДВ 20%</t>
  </si>
  <si>
    <t xml:space="preserve">        прямі матеріальні витрати, всього:</t>
  </si>
  <si>
    <t>Загальновиробничи витрати</t>
  </si>
  <si>
    <t>Тариф на виробництво теплової енергії</t>
  </si>
  <si>
    <t>Всього постачання теплової енергії</t>
  </si>
  <si>
    <t>Тариф на постачання  теплової енергії грн/Гкал.</t>
  </si>
  <si>
    <t xml:space="preserve">        Прямі матеріальні витрати, всього:</t>
  </si>
  <si>
    <t>Структура тарифу на виробництво  теплової енергії</t>
  </si>
  <si>
    <t>Структура тарифу на  постачання теплової енергії</t>
  </si>
  <si>
    <t>ПЛАНОВИЙ ОБСЯГ ПОСТАЧАННЯ, Гкал*год</t>
  </si>
  <si>
    <t>ПЛАНОВИЙ ОБСЯГ виробництва, Гкал</t>
  </si>
  <si>
    <t>Структура тарифу на теплову енергію</t>
  </si>
  <si>
    <t>ПЛАНОВИЙ ОБСЯГ виробленої теплової енергії, Гкал</t>
  </si>
  <si>
    <t xml:space="preserve">  В тому числі:</t>
  </si>
  <si>
    <t>Природний газ</t>
  </si>
  <si>
    <t>Електроенергія на технологічні потреби</t>
  </si>
  <si>
    <t>Матеріали</t>
  </si>
  <si>
    <t xml:space="preserve">Холодна вода для технологічних потреб </t>
  </si>
  <si>
    <t>Водовідведення</t>
  </si>
  <si>
    <t>Прямі витрати на оплату праці</t>
  </si>
  <si>
    <t xml:space="preserve">         Інші прямі витрати, всього:</t>
  </si>
  <si>
    <t>Інші прямі витрати (повірка обладнання)</t>
  </si>
  <si>
    <t>Нарахування на з/пл. 22%</t>
  </si>
  <si>
    <t>Амортизаційні відрахування</t>
  </si>
  <si>
    <t>Всього виробництво теплової енергії</t>
  </si>
  <si>
    <t>Загальновиробничі витрати</t>
  </si>
  <si>
    <t>Рентабельність 5%</t>
  </si>
  <si>
    <t xml:space="preserve"> В тому числі: </t>
  </si>
  <si>
    <t>Інші прямі витрати(повірка обладнання)</t>
  </si>
  <si>
    <t>Додаток 3
до рішення виконавчого комітету 
Тростянецької міської ради 
№ 792 від 22 жовтня 2025 рку</t>
  </si>
  <si>
    <t>Додаток 4
до рішення виконавчого комітету 
Тростянецької міської ради 
№ 792 від 22 жовтня 2025 рку</t>
  </si>
  <si>
    <t>Додаток 5
до рішення виконавчого комітету
 Тростянецької міської ради 
№ 792 від 22 жовтня 2025 рку</t>
  </si>
  <si>
    <t>Керуюча справами (секретар) 
виконавчого комітету                                                          Алла КОСТЕНКО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</si>
</sst>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7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3" fontId="10" fillId="0" borderId="8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10" fillId="0" borderId="0" xfId="0" applyFont="1"/>
    <xf numFmtId="0" fontId="9" fillId="0" borderId="12" xfId="0" applyFont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/>
    </xf>
    <xf numFmtId="4" fontId="10" fillId="0" borderId="8" xfId="0" applyNumberFormat="1" applyFont="1" applyFill="1" applyBorder="1" applyAlignment="1">
      <alignment vertical="center"/>
    </xf>
    <xf numFmtId="49" fontId="6" fillId="0" borderId="7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8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right" wrapText="1"/>
    </xf>
    <xf numFmtId="0" fontId="6" fillId="0" borderId="7" xfId="0" applyFont="1" applyFill="1" applyBorder="1" applyAlignment="1">
      <alignment vertical="center" wrapText="1"/>
    </xf>
    <xf numFmtId="3" fontId="6" fillId="0" borderId="17" xfId="0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A32" sqref="A32:C32"/>
    </sheetView>
  </sheetViews>
  <sheetFormatPr defaultRowHeight="15" x14ac:dyDescent="0.25"/>
  <cols>
    <col min="1" max="1" width="43" customWidth="1"/>
    <col min="2" max="2" width="19.42578125" customWidth="1"/>
    <col min="3" max="3" width="20.42578125" customWidth="1"/>
  </cols>
  <sheetData>
    <row r="1" spans="1:4" ht="60.75" customHeight="1" x14ac:dyDescent="0.25">
      <c r="A1" s="47" t="s">
        <v>39</v>
      </c>
      <c r="B1" s="47"/>
      <c r="C1" s="47"/>
    </row>
    <row r="2" spans="1:4" x14ac:dyDescent="0.25">
      <c r="A2" s="4"/>
      <c r="B2" s="4"/>
      <c r="C2" s="5"/>
    </row>
    <row r="3" spans="1:4" ht="21" customHeight="1" x14ac:dyDescent="0.25">
      <c r="A3" s="52" t="s">
        <v>17</v>
      </c>
      <c r="B3" s="53"/>
      <c r="C3" s="54"/>
      <c r="D3" s="2"/>
    </row>
    <row r="4" spans="1:4" ht="31.5" x14ac:dyDescent="0.25">
      <c r="A4" s="24" t="s">
        <v>20</v>
      </c>
      <c r="B4" s="55">
        <v>400</v>
      </c>
      <c r="C4" s="56"/>
      <c r="D4" s="2"/>
    </row>
    <row r="5" spans="1:4" ht="15.75" x14ac:dyDescent="0.25">
      <c r="A5" s="30" t="s">
        <v>0</v>
      </c>
      <c r="B5" s="31" t="s">
        <v>1</v>
      </c>
      <c r="C5" s="32" t="s">
        <v>2</v>
      </c>
      <c r="D5" s="1"/>
    </row>
    <row r="6" spans="1:4" ht="15.75" x14ac:dyDescent="0.25">
      <c r="A6" s="22"/>
      <c r="B6" s="31" t="s">
        <v>3</v>
      </c>
      <c r="C6" s="32" t="s">
        <v>4</v>
      </c>
      <c r="D6" s="1"/>
    </row>
    <row r="7" spans="1:4" ht="31.5" x14ac:dyDescent="0.25">
      <c r="A7" s="22" t="s">
        <v>16</v>
      </c>
      <c r="B7" s="33">
        <f>SUM(B9:B14)</f>
        <v>1635.4199999999998</v>
      </c>
      <c r="C7" s="34">
        <f>B7*B$4</f>
        <v>654167.99999999988</v>
      </c>
      <c r="D7" s="1"/>
    </row>
    <row r="8" spans="1:4" ht="15.75" x14ac:dyDescent="0.25">
      <c r="A8" s="22" t="s">
        <v>23</v>
      </c>
      <c r="B8" s="35"/>
      <c r="C8" s="36"/>
      <c r="D8" s="1"/>
    </row>
    <row r="9" spans="1:4" ht="15.75" x14ac:dyDescent="0.25">
      <c r="A9" s="37" t="s">
        <v>24</v>
      </c>
      <c r="B9" s="35">
        <v>1034.32</v>
      </c>
      <c r="C9" s="36">
        <f t="shared" ref="C9:C14" si="0">B9*B$4</f>
        <v>413728</v>
      </c>
      <c r="D9" s="1"/>
    </row>
    <row r="10" spans="1:4" ht="15.75" x14ac:dyDescent="0.25">
      <c r="A10" s="37" t="s">
        <v>25</v>
      </c>
      <c r="B10" s="35">
        <v>52.83</v>
      </c>
      <c r="C10" s="36">
        <f t="shared" si="0"/>
        <v>21132</v>
      </c>
      <c r="D10" s="1"/>
    </row>
    <row r="11" spans="1:4" ht="15.75" x14ac:dyDescent="0.25">
      <c r="A11" s="37" t="s">
        <v>26</v>
      </c>
      <c r="B11" s="35">
        <v>16.52</v>
      </c>
      <c r="C11" s="36">
        <f t="shared" si="0"/>
        <v>6608</v>
      </c>
      <c r="D11" s="1"/>
    </row>
    <row r="12" spans="1:4" ht="15.75" x14ac:dyDescent="0.25">
      <c r="A12" s="38" t="s">
        <v>27</v>
      </c>
      <c r="B12" s="35">
        <v>29.38</v>
      </c>
      <c r="C12" s="36">
        <f t="shared" si="0"/>
        <v>11752</v>
      </c>
      <c r="D12" s="1"/>
    </row>
    <row r="13" spans="1:4" ht="15.75" x14ac:dyDescent="0.25">
      <c r="A13" s="37" t="s">
        <v>28</v>
      </c>
      <c r="B13" s="35">
        <v>26.37</v>
      </c>
      <c r="C13" s="36">
        <f t="shared" si="0"/>
        <v>10548</v>
      </c>
      <c r="D13" s="1"/>
    </row>
    <row r="14" spans="1:4" ht="15.75" x14ac:dyDescent="0.25">
      <c r="A14" s="37" t="s">
        <v>29</v>
      </c>
      <c r="B14" s="39">
        <v>476</v>
      </c>
      <c r="C14" s="36">
        <f t="shared" si="0"/>
        <v>190400</v>
      </c>
      <c r="D14" s="1"/>
    </row>
    <row r="15" spans="1:4" ht="15.75" x14ac:dyDescent="0.25">
      <c r="A15" s="37"/>
      <c r="B15" s="35"/>
      <c r="C15" s="36"/>
      <c r="D15" s="1"/>
    </row>
    <row r="16" spans="1:4" ht="15.75" x14ac:dyDescent="0.25">
      <c r="A16" s="27" t="s">
        <v>30</v>
      </c>
      <c r="B16" s="40">
        <f>B17+B18</f>
        <v>204.69</v>
      </c>
      <c r="C16" s="34">
        <f t="shared" ref="C16:C18" si="1">B16*B$4</f>
        <v>81876</v>
      </c>
      <c r="D16" s="1"/>
    </row>
    <row r="17" spans="1:4" ht="15.75" x14ac:dyDescent="0.25">
      <c r="A17" s="37" t="s">
        <v>31</v>
      </c>
      <c r="B17" s="35">
        <v>99.97</v>
      </c>
      <c r="C17" s="36">
        <f t="shared" si="1"/>
        <v>39988</v>
      </c>
      <c r="D17" s="1"/>
    </row>
    <row r="18" spans="1:4" ht="15.75" x14ac:dyDescent="0.25">
      <c r="A18" s="37" t="s">
        <v>32</v>
      </c>
      <c r="B18" s="39">
        <f>B14*22%</f>
        <v>104.72</v>
      </c>
      <c r="C18" s="36">
        <f t="shared" si="1"/>
        <v>41888</v>
      </c>
      <c r="D18" s="1"/>
    </row>
    <row r="19" spans="1:4" ht="15.75" x14ac:dyDescent="0.25">
      <c r="A19" s="37" t="s">
        <v>33</v>
      </c>
      <c r="B19" s="41" t="s">
        <v>5</v>
      </c>
      <c r="C19" s="36"/>
      <c r="D19" s="1"/>
    </row>
    <row r="20" spans="1:4" x14ac:dyDescent="0.25">
      <c r="A20" s="48" t="s">
        <v>34</v>
      </c>
      <c r="B20" s="59">
        <f>B7+B16</f>
        <v>1840.11</v>
      </c>
      <c r="C20" s="49">
        <f t="shared" ref="C20:C29" si="2">B20*B$4</f>
        <v>736044</v>
      </c>
      <c r="D20" s="51"/>
    </row>
    <row r="21" spans="1:4" x14ac:dyDescent="0.25">
      <c r="A21" s="48"/>
      <c r="B21" s="60"/>
      <c r="C21" s="50"/>
      <c r="D21" s="51"/>
    </row>
    <row r="22" spans="1:4" ht="15.75" x14ac:dyDescent="0.25">
      <c r="A22" s="38" t="s">
        <v>35</v>
      </c>
      <c r="B22" s="35">
        <v>64.900000000000006</v>
      </c>
      <c r="C22" s="36">
        <f t="shared" si="2"/>
        <v>25960.000000000004</v>
      </c>
      <c r="D22" s="1"/>
    </row>
    <row r="23" spans="1:4" ht="15.75" x14ac:dyDescent="0.25">
      <c r="A23" s="38" t="s">
        <v>6</v>
      </c>
      <c r="B23" s="35">
        <v>39.65</v>
      </c>
      <c r="C23" s="36">
        <f t="shared" si="2"/>
        <v>15860</v>
      </c>
      <c r="D23" s="1"/>
    </row>
    <row r="24" spans="1:4" x14ac:dyDescent="0.25">
      <c r="A24" s="57" t="s">
        <v>7</v>
      </c>
      <c r="B24" s="59">
        <f>SUM(B20:B23)</f>
        <v>1944.66</v>
      </c>
      <c r="C24" s="49">
        <f t="shared" si="2"/>
        <v>777864</v>
      </c>
      <c r="D24" s="51"/>
    </row>
    <row r="25" spans="1:4" x14ac:dyDescent="0.25">
      <c r="A25" s="58"/>
      <c r="B25" s="61"/>
      <c r="C25" s="50"/>
      <c r="D25" s="51"/>
    </row>
    <row r="26" spans="1:4" ht="15.75" x14ac:dyDescent="0.25">
      <c r="A26" s="42" t="s">
        <v>36</v>
      </c>
      <c r="B26" s="39">
        <f>B24*5%</f>
        <v>97.233000000000004</v>
      </c>
      <c r="C26" s="36">
        <f t="shared" si="2"/>
        <v>38893.200000000004</v>
      </c>
      <c r="D26" s="3"/>
    </row>
    <row r="27" spans="1:4" ht="15.75" x14ac:dyDescent="0.25">
      <c r="A27" s="43" t="s">
        <v>9</v>
      </c>
      <c r="B27" s="33">
        <f>B24+B26</f>
        <v>2041.893</v>
      </c>
      <c r="C27" s="34">
        <f t="shared" si="2"/>
        <v>816757.2</v>
      </c>
      <c r="D27" s="3"/>
    </row>
    <row r="28" spans="1:4" ht="15.75" x14ac:dyDescent="0.25">
      <c r="A28" s="42" t="s">
        <v>10</v>
      </c>
      <c r="B28" s="44">
        <v>408.38</v>
      </c>
      <c r="C28" s="36">
        <f t="shared" si="2"/>
        <v>163352</v>
      </c>
      <c r="D28" s="3"/>
    </row>
    <row r="29" spans="1:4" ht="15.75" x14ac:dyDescent="0.25">
      <c r="A29" s="22" t="s">
        <v>13</v>
      </c>
      <c r="B29" s="33">
        <f>B27+B28</f>
        <v>2450.2730000000001</v>
      </c>
      <c r="C29" s="34">
        <f t="shared" si="2"/>
        <v>980109.20000000007</v>
      </c>
      <c r="D29" s="3"/>
    </row>
    <row r="30" spans="1:4" ht="15.75" x14ac:dyDescent="0.25">
      <c r="A30" s="23"/>
      <c r="B30" s="23"/>
      <c r="C30" s="23"/>
    </row>
    <row r="31" spans="1:4" ht="15.75" x14ac:dyDescent="0.25">
      <c r="A31" s="23"/>
      <c r="B31" s="23"/>
      <c r="C31" s="23"/>
    </row>
    <row r="32" spans="1:4" s="8" customFormat="1" ht="33.75" customHeight="1" x14ac:dyDescent="0.2">
      <c r="A32" s="77" t="s">
        <v>42</v>
      </c>
      <c r="B32" s="77"/>
      <c r="C32" s="77"/>
    </row>
    <row r="33" spans="1:5" ht="18.75" x14ac:dyDescent="0.3">
      <c r="A33" s="6"/>
      <c r="E33" s="6"/>
    </row>
    <row r="34" spans="1:5" x14ac:dyDescent="0.25">
      <c r="A34" s="4"/>
      <c r="B34" s="4"/>
      <c r="C34" s="4"/>
    </row>
  </sheetData>
  <mergeCells count="12">
    <mergeCell ref="A32:C32"/>
    <mergeCell ref="C24:C25"/>
    <mergeCell ref="D24:D25"/>
    <mergeCell ref="A24:A25"/>
    <mergeCell ref="B20:B21"/>
    <mergeCell ref="B24:B25"/>
    <mergeCell ref="A1:C1"/>
    <mergeCell ref="A20:A21"/>
    <mergeCell ref="C20:C21"/>
    <mergeCell ref="D20:D21"/>
    <mergeCell ref="A3:C3"/>
    <mergeCell ref="B4:C4"/>
  </mergeCells>
  <pageMargins left="0.9055118110236221" right="0.51181102362204722" top="0.7480314960629921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A21" sqref="A21:C21"/>
    </sheetView>
  </sheetViews>
  <sheetFormatPr defaultRowHeight="15" x14ac:dyDescent="0.25"/>
  <cols>
    <col min="1" max="1" width="47.7109375" customWidth="1"/>
    <col min="2" max="2" width="21" customWidth="1"/>
    <col min="3" max="3" width="18.7109375" customWidth="1"/>
  </cols>
  <sheetData>
    <row r="1" spans="1:3" ht="61.5" customHeight="1" x14ac:dyDescent="0.25">
      <c r="A1" s="62" t="s">
        <v>40</v>
      </c>
      <c r="B1" s="62"/>
      <c r="C1" s="62"/>
    </row>
    <row r="2" spans="1:3" ht="15.75" thickBot="1" x14ac:dyDescent="0.3">
      <c r="A2" s="4"/>
      <c r="B2" s="4"/>
      <c r="C2" s="4"/>
    </row>
    <row r="3" spans="1:3" ht="22.5" customHeight="1" x14ac:dyDescent="0.25">
      <c r="A3" s="71" t="s">
        <v>18</v>
      </c>
      <c r="B3" s="72"/>
      <c r="C3" s="73"/>
    </row>
    <row r="4" spans="1:3" ht="31.5" customHeight="1" x14ac:dyDescent="0.25">
      <c r="A4" s="24" t="s">
        <v>19</v>
      </c>
      <c r="B4" s="69">
        <v>400</v>
      </c>
      <c r="C4" s="70"/>
    </row>
    <row r="5" spans="1:3" ht="15.75" x14ac:dyDescent="0.25">
      <c r="A5" s="9" t="s">
        <v>0</v>
      </c>
      <c r="B5" s="10" t="s">
        <v>1</v>
      </c>
      <c r="C5" s="11" t="s">
        <v>2</v>
      </c>
    </row>
    <row r="6" spans="1:3" ht="15.75" x14ac:dyDescent="0.25">
      <c r="A6" s="23"/>
      <c r="B6" s="19" t="s">
        <v>3</v>
      </c>
      <c r="C6" s="25" t="s">
        <v>4</v>
      </c>
    </row>
    <row r="7" spans="1:3" ht="15.75" x14ac:dyDescent="0.25">
      <c r="A7" s="12" t="s">
        <v>8</v>
      </c>
      <c r="B7" s="23"/>
      <c r="C7" s="26"/>
    </row>
    <row r="8" spans="1:3" ht="15.75" x14ac:dyDescent="0.25">
      <c r="A8" s="12" t="s">
        <v>11</v>
      </c>
      <c r="B8" s="13">
        <f>B9+B10</f>
        <v>31.72</v>
      </c>
      <c r="C8" s="14">
        <f>B8*B$4</f>
        <v>12688</v>
      </c>
    </row>
    <row r="9" spans="1:3" ht="15.75" x14ac:dyDescent="0.25">
      <c r="A9" s="17" t="s">
        <v>29</v>
      </c>
      <c r="B9" s="15">
        <v>26</v>
      </c>
      <c r="C9" s="16">
        <f t="shared" ref="C9:C16" si="0">B9*B$4</f>
        <v>10400</v>
      </c>
    </row>
    <row r="10" spans="1:3" ht="15.75" x14ac:dyDescent="0.25">
      <c r="A10" s="17" t="s">
        <v>32</v>
      </c>
      <c r="B10" s="18">
        <f>B9*22%</f>
        <v>5.72</v>
      </c>
      <c r="C10" s="16">
        <f t="shared" si="0"/>
        <v>2288</v>
      </c>
    </row>
    <row r="11" spans="1:3" ht="15.75" x14ac:dyDescent="0.25">
      <c r="A11" s="17" t="s">
        <v>12</v>
      </c>
      <c r="B11" s="15">
        <v>2.81</v>
      </c>
      <c r="C11" s="16">
        <f t="shared" si="0"/>
        <v>1124</v>
      </c>
    </row>
    <row r="12" spans="1:3" ht="15.75" x14ac:dyDescent="0.25">
      <c r="A12" s="17" t="s">
        <v>6</v>
      </c>
      <c r="B12" s="15">
        <v>4.9000000000000004</v>
      </c>
      <c r="C12" s="16">
        <f t="shared" si="0"/>
        <v>1960.0000000000002</v>
      </c>
    </row>
    <row r="13" spans="1:3" ht="15.75" x14ac:dyDescent="0.25">
      <c r="A13" s="27" t="s">
        <v>14</v>
      </c>
      <c r="B13" s="28">
        <f>SUM(B9:B12)</f>
        <v>39.43</v>
      </c>
      <c r="C13" s="16">
        <f t="shared" si="0"/>
        <v>15772</v>
      </c>
    </row>
    <row r="14" spans="1:3" ht="15.75" x14ac:dyDescent="0.25">
      <c r="A14" s="20" t="s">
        <v>36</v>
      </c>
      <c r="B14" s="18">
        <f>B13*5%</f>
        <v>1.9715</v>
      </c>
      <c r="C14" s="16">
        <f t="shared" si="0"/>
        <v>788.6</v>
      </c>
    </row>
    <row r="15" spans="1:3" ht="15.75" x14ac:dyDescent="0.25">
      <c r="A15" s="22" t="s">
        <v>9</v>
      </c>
      <c r="B15" s="29">
        <f>B13+B14</f>
        <v>41.401499999999999</v>
      </c>
      <c r="C15" s="14">
        <f t="shared" si="0"/>
        <v>16560.599999999999</v>
      </c>
    </row>
    <row r="16" spans="1:3" ht="15.75" x14ac:dyDescent="0.25">
      <c r="A16" s="20" t="s">
        <v>10</v>
      </c>
      <c r="B16" s="21">
        <f>B15*20%</f>
        <v>8.2803000000000004</v>
      </c>
      <c r="C16" s="16">
        <f t="shared" si="0"/>
        <v>3312.1200000000003</v>
      </c>
    </row>
    <row r="17" spans="1:3" x14ac:dyDescent="0.25">
      <c r="A17" s="63" t="s">
        <v>15</v>
      </c>
      <c r="B17" s="65">
        <f>B15+B16</f>
        <v>49.681799999999996</v>
      </c>
      <c r="C17" s="67">
        <v>19873</v>
      </c>
    </row>
    <row r="18" spans="1:3" ht="15.75" thickBot="1" x14ac:dyDescent="0.3">
      <c r="A18" s="64"/>
      <c r="B18" s="66"/>
      <c r="C18" s="68"/>
    </row>
    <row r="19" spans="1:3" ht="15.75" x14ac:dyDescent="0.25">
      <c r="A19" s="23"/>
      <c r="B19" s="23"/>
      <c r="C19" s="23"/>
    </row>
    <row r="20" spans="1:3" ht="15.75" x14ac:dyDescent="0.25">
      <c r="A20" s="23"/>
      <c r="B20" s="23"/>
      <c r="C20" s="23"/>
    </row>
    <row r="21" spans="1:3" s="8" customFormat="1" ht="39" customHeight="1" x14ac:dyDescent="0.2">
      <c r="A21" s="77" t="s">
        <v>42</v>
      </c>
      <c r="B21" s="77"/>
      <c r="C21" s="77"/>
    </row>
    <row r="22" spans="1:3" x14ac:dyDescent="0.25">
      <c r="A22" s="4"/>
      <c r="B22" s="4"/>
      <c r="C22" s="4"/>
    </row>
    <row r="23" spans="1:3" x14ac:dyDescent="0.25">
      <c r="A23" s="4"/>
      <c r="B23" s="4"/>
      <c r="C23" s="4"/>
    </row>
    <row r="24" spans="1:3" x14ac:dyDescent="0.25">
      <c r="A24" s="4"/>
      <c r="B24" s="4"/>
      <c r="C24" s="4"/>
    </row>
  </sheetData>
  <mergeCells count="7">
    <mergeCell ref="A21:C21"/>
    <mergeCell ref="A1:C1"/>
    <mergeCell ref="A17:A18"/>
    <mergeCell ref="B17:B18"/>
    <mergeCell ref="C17:C18"/>
    <mergeCell ref="B4:C4"/>
    <mergeCell ref="A3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9" workbookViewId="0">
      <selection activeCell="A32" sqref="A32:C32"/>
    </sheetView>
  </sheetViews>
  <sheetFormatPr defaultRowHeight="15" x14ac:dyDescent="0.25"/>
  <cols>
    <col min="1" max="1" width="41.85546875" customWidth="1"/>
    <col min="2" max="2" width="21.7109375" customWidth="1"/>
    <col min="3" max="3" width="15.28515625" customWidth="1"/>
  </cols>
  <sheetData>
    <row r="1" spans="1:3" ht="77.25" customHeight="1" x14ac:dyDescent="0.25">
      <c r="A1" s="62" t="s">
        <v>41</v>
      </c>
      <c r="B1" s="62"/>
      <c r="C1" s="62"/>
    </row>
    <row r="2" spans="1:3" x14ac:dyDescent="0.25">
      <c r="A2" s="4"/>
      <c r="B2" s="4"/>
      <c r="C2" s="4"/>
    </row>
    <row r="3" spans="1:3" ht="21.75" customHeight="1" x14ac:dyDescent="0.25">
      <c r="A3" s="74" t="s">
        <v>21</v>
      </c>
      <c r="B3" s="75"/>
      <c r="C3" s="76"/>
    </row>
    <row r="4" spans="1:3" ht="31.5" x14ac:dyDescent="0.25">
      <c r="A4" s="24" t="s">
        <v>22</v>
      </c>
      <c r="B4" s="55">
        <v>400</v>
      </c>
      <c r="C4" s="56"/>
    </row>
    <row r="5" spans="1:3" ht="31.5" x14ac:dyDescent="0.25">
      <c r="A5" s="30" t="s">
        <v>0</v>
      </c>
      <c r="B5" s="31" t="s">
        <v>1</v>
      </c>
      <c r="C5" s="32" t="s">
        <v>2</v>
      </c>
    </row>
    <row r="6" spans="1:3" ht="15.75" x14ac:dyDescent="0.25">
      <c r="A6" s="22"/>
      <c r="B6" s="41" t="s">
        <v>3</v>
      </c>
      <c r="C6" s="45" t="s">
        <v>4</v>
      </c>
    </row>
    <row r="7" spans="1:3" ht="31.5" x14ac:dyDescent="0.25">
      <c r="A7" s="22" t="s">
        <v>16</v>
      </c>
      <c r="B7" s="33">
        <f>SUM(B9:B14)</f>
        <v>1661.4199999999998</v>
      </c>
      <c r="C7" s="34">
        <f>B7*B$4</f>
        <v>664567.99999999988</v>
      </c>
    </row>
    <row r="8" spans="1:3" ht="15.75" x14ac:dyDescent="0.25">
      <c r="A8" s="22" t="s">
        <v>37</v>
      </c>
      <c r="B8" s="35"/>
      <c r="C8" s="36"/>
    </row>
    <row r="9" spans="1:3" ht="15.75" x14ac:dyDescent="0.25">
      <c r="A9" s="37" t="s">
        <v>24</v>
      </c>
      <c r="B9" s="39">
        <v>1034.32</v>
      </c>
      <c r="C9" s="36">
        <f t="shared" ref="C9:C14" si="0">B9*B$4</f>
        <v>413728</v>
      </c>
    </row>
    <row r="10" spans="1:3" ht="15.75" x14ac:dyDescent="0.25">
      <c r="A10" s="37" t="s">
        <v>25</v>
      </c>
      <c r="B10" s="35">
        <v>52.83</v>
      </c>
      <c r="C10" s="36">
        <f t="shared" si="0"/>
        <v>21132</v>
      </c>
    </row>
    <row r="11" spans="1:3" ht="15.75" x14ac:dyDescent="0.25">
      <c r="A11" s="37" t="s">
        <v>26</v>
      </c>
      <c r="B11" s="35">
        <v>16.52</v>
      </c>
      <c r="C11" s="36">
        <f t="shared" si="0"/>
        <v>6608</v>
      </c>
    </row>
    <row r="12" spans="1:3" ht="15.75" x14ac:dyDescent="0.25">
      <c r="A12" s="38" t="s">
        <v>27</v>
      </c>
      <c r="B12" s="35">
        <v>29.38</v>
      </c>
      <c r="C12" s="36">
        <f t="shared" si="0"/>
        <v>11752</v>
      </c>
    </row>
    <row r="13" spans="1:3" ht="15.75" x14ac:dyDescent="0.25">
      <c r="A13" s="37" t="s">
        <v>28</v>
      </c>
      <c r="B13" s="35">
        <v>26.37</v>
      </c>
      <c r="C13" s="36">
        <f t="shared" si="0"/>
        <v>10548</v>
      </c>
    </row>
    <row r="14" spans="1:3" ht="15.75" x14ac:dyDescent="0.25">
      <c r="A14" s="37" t="s">
        <v>29</v>
      </c>
      <c r="B14" s="39">
        <f>476+Постачання!B9</f>
        <v>502</v>
      </c>
      <c r="C14" s="36">
        <f t="shared" si="0"/>
        <v>200800</v>
      </c>
    </row>
    <row r="15" spans="1:3" ht="15.75" x14ac:dyDescent="0.25">
      <c r="A15" s="37"/>
      <c r="B15" s="35"/>
      <c r="C15" s="36"/>
    </row>
    <row r="16" spans="1:3" ht="15.75" x14ac:dyDescent="0.25">
      <c r="A16" s="27" t="s">
        <v>30</v>
      </c>
      <c r="B16" s="40">
        <f>B17+B18</f>
        <v>210.41</v>
      </c>
      <c r="C16" s="34">
        <f t="shared" ref="C16:C18" si="1">B16*B$4</f>
        <v>84164</v>
      </c>
    </row>
    <row r="17" spans="1:3" ht="15.75" x14ac:dyDescent="0.25">
      <c r="A17" s="37" t="s">
        <v>38</v>
      </c>
      <c r="B17" s="35">
        <v>99.97</v>
      </c>
      <c r="C17" s="36">
        <f t="shared" si="1"/>
        <v>39988</v>
      </c>
    </row>
    <row r="18" spans="1:3" ht="15.75" x14ac:dyDescent="0.25">
      <c r="A18" s="37" t="s">
        <v>32</v>
      </c>
      <c r="B18" s="39">
        <f>B14*22%</f>
        <v>110.44</v>
      </c>
      <c r="C18" s="36">
        <f t="shared" si="1"/>
        <v>44176</v>
      </c>
    </row>
    <row r="19" spans="1:3" ht="15.75" x14ac:dyDescent="0.25">
      <c r="A19" s="37" t="s">
        <v>33</v>
      </c>
      <c r="B19" s="41" t="s">
        <v>5</v>
      </c>
      <c r="C19" s="46"/>
    </row>
    <row r="20" spans="1:3" x14ac:dyDescent="0.25">
      <c r="A20" s="48" t="s">
        <v>34</v>
      </c>
      <c r="B20" s="59">
        <f>B7+B16</f>
        <v>1871.83</v>
      </c>
      <c r="C20" s="49">
        <f t="shared" ref="C20:C29" si="2">B20*B$4</f>
        <v>748732</v>
      </c>
    </row>
    <row r="21" spans="1:3" x14ac:dyDescent="0.25">
      <c r="A21" s="48"/>
      <c r="B21" s="60"/>
      <c r="C21" s="50"/>
    </row>
    <row r="22" spans="1:3" ht="15.75" x14ac:dyDescent="0.25">
      <c r="A22" s="38" t="s">
        <v>12</v>
      </c>
      <c r="B22" s="35">
        <f>64.9+Постачання!B11</f>
        <v>67.710000000000008</v>
      </c>
      <c r="C22" s="36">
        <f t="shared" si="2"/>
        <v>27084.000000000004</v>
      </c>
    </row>
    <row r="23" spans="1:3" ht="15.75" x14ac:dyDescent="0.25">
      <c r="A23" s="38" t="s">
        <v>6</v>
      </c>
      <c r="B23" s="35">
        <f>39.65+Постачання!B12</f>
        <v>44.55</v>
      </c>
      <c r="C23" s="36">
        <f t="shared" si="2"/>
        <v>17820</v>
      </c>
    </row>
    <row r="24" spans="1:3" x14ac:dyDescent="0.25">
      <c r="A24" s="57" t="s">
        <v>7</v>
      </c>
      <c r="B24" s="59">
        <f>SUM(B20:B23)</f>
        <v>1984.09</v>
      </c>
      <c r="C24" s="49">
        <f t="shared" si="2"/>
        <v>793636</v>
      </c>
    </row>
    <row r="25" spans="1:3" x14ac:dyDescent="0.25">
      <c r="A25" s="58"/>
      <c r="B25" s="61"/>
      <c r="C25" s="50"/>
    </row>
    <row r="26" spans="1:3" ht="15.75" x14ac:dyDescent="0.25">
      <c r="A26" s="42" t="s">
        <v>36</v>
      </c>
      <c r="B26" s="39">
        <f>B24*5%</f>
        <v>99.204499999999996</v>
      </c>
      <c r="C26" s="36">
        <f t="shared" si="2"/>
        <v>39681.799999999996</v>
      </c>
    </row>
    <row r="27" spans="1:3" ht="15.75" x14ac:dyDescent="0.25">
      <c r="A27" s="43" t="s">
        <v>9</v>
      </c>
      <c r="B27" s="33">
        <f>B24+B26</f>
        <v>2083.2945</v>
      </c>
      <c r="C27" s="34">
        <f t="shared" si="2"/>
        <v>833317.8</v>
      </c>
    </row>
    <row r="28" spans="1:3" ht="15.75" x14ac:dyDescent="0.25">
      <c r="A28" s="42" t="s">
        <v>10</v>
      </c>
      <c r="B28" s="44">
        <v>416.66</v>
      </c>
      <c r="C28" s="36">
        <f t="shared" si="2"/>
        <v>166664</v>
      </c>
    </row>
    <row r="29" spans="1:3" ht="60" customHeight="1" x14ac:dyDescent="0.25">
      <c r="A29" s="22" t="s">
        <v>13</v>
      </c>
      <c r="B29" s="33">
        <f>B27+B28</f>
        <v>2499.9544999999998</v>
      </c>
      <c r="C29" s="34">
        <f t="shared" si="2"/>
        <v>999981.79999999993</v>
      </c>
    </row>
    <row r="30" spans="1:3" ht="15.75" x14ac:dyDescent="0.25">
      <c r="A30" s="23"/>
      <c r="B30" s="23"/>
      <c r="C30" s="23"/>
    </row>
    <row r="31" spans="1:3" ht="15.75" x14ac:dyDescent="0.25">
      <c r="A31" s="23"/>
      <c r="B31" s="23"/>
      <c r="C31" s="23"/>
    </row>
    <row r="32" spans="1:3" s="8" customFormat="1" ht="47.25" customHeight="1" x14ac:dyDescent="0.2">
      <c r="A32" s="77" t="s">
        <v>42</v>
      </c>
      <c r="B32" s="77"/>
      <c r="C32" s="77"/>
    </row>
    <row r="33" spans="1:3" ht="15.75" x14ac:dyDescent="0.25">
      <c r="A33" s="7"/>
      <c r="B33" s="7"/>
      <c r="C33" s="7"/>
    </row>
  </sheetData>
  <mergeCells count="10">
    <mergeCell ref="A32:C32"/>
    <mergeCell ref="A24:A25"/>
    <mergeCell ref="B24:B25"/>
    <mergeCell ref="C24:C25"/>
    <mergeCell ref="B4:C4"/>
    <mergeCell ref="A1:C1"/>
    <mergeCell ref="A3:C3"/>
    <mergeCell ref="A20:A21"/>
    <mergeCell ref="B20:B21"/>
    <mergeCell ref="C20:C21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Виробництво</vt:lpstr>
      <vt:lpstr>Постачання</vt:lpstr>
      <vt:lpstr>Загальна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user-tmr</cp:lastModifiedBy>
  <cp:lastPrinted>2025-10-29T14:17:36Z</cp:lastPrinted>
  <dcterms:created xsi:type="dcterms:W3CDTF">2025-09-01T08:41:12Z</dcterms:created>
  <dcterms:modified xsi:type="dcterms:W3CDTF">2025-10-29T14:17:38Z</dcterms:modified>
</cp:coreProperties>
</file>